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tlille2/Desktop/"/>
    </mc:Choice>
  </mc:AlternateContent>
  <xr:revisionPtr revIDLastSave="0" documentId="8_{4A479830-38C1-3647-A5F7-566DD187B76E}" xr6:coauthVersionLast="47" xr6:coauthVersionMax="47" xr10:uidLastSave="{00000000-0000-0000-0000-000000000000}"/>
  <bookViews>
    <workbookView xWindow="0" yWindow="500" windowWidth="28800" windowHeight="16460" xr2:uid="{224DA1C5-6B6A-49C2-9A5C-1A0BA07BF650}"/>
  </bookViews>
  <sheets>
    <sheet name="Peanut Budge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7" i="1" l="1"/>
  <c r="O66" i="1"/>
  <c r="G23" i="1"/>
  <c r="G40" i="1"/>
  <c r="G67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60" i="1"/>
  <c r="O61" i="1"/>
  <c r="O42" i="1"/>
  <c r="M57" i="1"/>
  <c r="O57" i="1" s="1"/>
  <c r="M58" i="1"/>
  <c r="O58" i="1" s="1"/>
  <c r="M56" i="1"/>
  <c r="O56" i="1" s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60" i="1"/>
  <c r="G61" i="1"/>
  <c r="G62" i="1"/>
  <c r="G42" i="1"/>
  <c r="E59" i="1"/>
  <c r="G59" i="1" s="1"/>
  <c r="E57" i="1"/>
  <c r="G57" i="1" s="1"/>
  <c r="E58" i="1"/>
  <c r="G58" i="1" s="1"/>
  <c r="E56" i="1"/>
  <c r="G56" i="1" s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23" i="1"/>
  <c r="O24" i="1"/>
  <c r="O25" i="1"/>
  <c r="O5" i="1"/>
  <c r="M22" i="1"/>
  <c r="O22" i="1" s="1"/>
  <c r="M19" i="1"/>
  <c r="O19" i="1" s="1"/>
  <c r="M20" i="1"/>
  <c r="O20" i="1" s="1"/>
  <c r="M21" i="1"/>
  <c r="O21" i="1" s="1"/>
  <c r="G29" i="1"/>
  <c r="G25" i="1"/>
  <c r="G24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E19" i="1"/>
  <c r="G19" i="1" s="1"/>
  <c r="E20" i="1"/>
  <c r="G20" i="1" s="1"/>
  <c r="E22" i="1"/>
  <c r="G22" i="1" s="1"/>
  <c r="E21" i="1"/>
  <c r="G21" i="1" s="1"/>
  <c r="N62" i="1"/>
  <c r="O62" i="1" s="1"/>
  <c r="O40" i="1"/>
  <c r="O41" i="1" s="1"/>
  <c r="M59" i="1" s="1"/>
  <c r="O59" i="1" s="1"/>
  <c r="E26" i="1" l="1"/>
  <c r="M63" i="1"/>
  <c r="O63" i="1" s="1"/>
  <c r="E63" i="1"/>
  <c r="G63" i="1" s="1"/>
  <c r="G64" i="1" s="1"/>
  <c r="M26" i="1"/>
  <c r="O26" i="1" s="1"/>
  <c r="O27" i="1" s="1"/>
  <c r="O28" i="1" s="1"/>
  <c r="G26" i="1"/>
  <c r="G27" i="1"/>
  <c r="G31" i="1" s="1"/>
  <c r="G32" i="1" s="1"/>
  <c r="O64" i="1"/>
  <c r="O68" i="1" s="1"/>
  <c r="O69" i="1" s="1"/>
  <c r="G68" i="1" l="1"/>
  <c r="G69" i="1" s="1"/>
  <c r="G65" i="1"/>
  <c r="O65" i="1"/>
  <c r="O31" i="1"/>
  <c r="O32" i="1" s="1"/>
  <c r="G28" i="1"/>
</calcChain>
</file>

<file path=xl/sharedStrings.xml><?xml version="1.0" encoding="utf-8"?>
<sst xmlns="http://schemas.openxmlformats.org/spreadsheetml/2006/main" count="275" uniqueCount="66">
  <si>
    <t>Budget Category</t>
  </si>
  <si>
    <t>Budget Item</t>
  </si>
  <si>
    <t>Price or Cost per Unit ($)</t>
  </si>
  <si>
    <t>Total per Acre ($)</t>
  </si>
  <si>
    <t>Your Farm</t>
  </si>
  <si>
    <t>1. GROSS RECEIPTS</t>
  </si>
  <si>
    <t>Peanuts</t>
  </si>
  <si>
    <t>Total Receipts</t>
  </si>
  <si>
    <t>2. VARIABLE COSTS</t>
  </si>
  <si>
    <t>Seed</t>
  </si>
  <si>
    <t>Inoculant</t>
  </si>
  <si>
    <t>1.00 acre</t>
  </si>
  <si>
    <t>*Fertilizer, nitrogen</t>
  </si>
  <si>
    <t>*Fertilizer, phosphate</t>
  </si>
  <si>
    <t>*Fertilizer, potash</t>
  </si>
  <si>
    <t>*Fertilizer, manganese</t>
  </si>
  <si>
    <t>*Fertilizer, boron</t>
  </si>
  <si>
    <t>Lime (prorated)</t>
  </si>
  <si>
    <t>Gypsum (spread)</t>
  </si>
  <si>
    <t>Herbicides**</t>
  </si>
  <si>
    <t>Insecticides**</t>
  </si>
  <si>
    <t>Fungicides**</t>
  </si>
  <si>
    <t>Prohexadione Calcium**</t>
  </si>
  <si>
    <t>Scouting</t>
  </si>
  <si>
    <t>Hauling</t>
  </si>
  <si>
    <t>Drying &amp; Cleaning</t>
  </si>
  <si>
    <t>State Check-off Fee</t>
  </si>
  <si>
    <t>National Assessment</t>
  </si>
  <si>
    <t>Crop Insurance</t>
  </si>
  <si>
    <t>Tractor/Machinery</t>
  </si>
  <si>
    <t>Labor</t>
  </si>
  <si>
    <t>Interest on Operating Capital</t>
  </si>
  <si>
    <t>Total Variable Costs</t>
  </si>
  <si>
    <t>3. INCOME ABOVE VARIABLE COSTS</t>
  </si>
  <si>
    <t>4. FIXED COSTS</t>
  </si>
  <si>
    <t>Machinery/Overhead</t>
  </si>
  <si>
    <t>Total Fixed Costs</t>
  </si>
  <si>
    <t>5. TOTAL COSTS</t>
  </si>
  <si>
    <t>6. NET RETURNS TO LAND, RISK, &amp; MANAGEMENT***</t>
  </si>
  <si>
    <t>Item</t>
  </si>
  <si>
    <t>4,000 lb</t>
  </si>
  <si>
    <t>Category</t>
  </si>
  <si>
    <t>Price or Cost/ Unit ($)</t>
  </si>
  <si>
    <t>Fertilizer,* nitrogen</t>
  </si>
  <si>
    <t>Fertilizer,* phosphate</t>
  </si>
  <si>
    <t>Fertilizer,* potash</t>
  </si>
  <si>
    <t>Fertilizer,* manganese</t>
  </si>
  <si>
    <t>Fertilizer,* boron</t>
  </si>
  <si>
    <t>6. NET RETURNS TO LAND, RISK, &amp;  MANAGEMENT***</t>
  </si>
  <si>
    <t xml:space="preserve">Quantity </t>
  </si>
  <si>
    <t>$</t>
  </si>
  <si>
    <t>Unit</t>
  </si>
  <si>
    <t>hours</t>
  </si>
  <si>
    <t>acre</t>
  </si>
  <si>
    <t>ton</t>
  </si>
  <si>
    <t>lb</t>
  </si>
  <si>
    <t>Quantity</t>
  </si>
  <si>
    <t>hrs</t>
  </si>
  <si>
    <r>
      <t xml:space="preserve">Please note: </t>
    </r>
    <r>
      <rPr>
        <i/>
        <sz val="8.5"/>
        <color rgb="FF000000"/>
        <rFont val="Univers LT Std 47 Cn Lt"/>
        <family val="2"/>
      </rPr>
      <t xml:space="preserve">This budget is for planning purposes only. It does not include sprays for Sclerotinia blight, fumigation, Proline in-furrow for CBR, government payments, or land rent. </t>
    </r>
  </si>
  <si>
    <t>*Fertilizer is listed as cost per lb of fertilizer.</t>
  </si>
  <si>
    <t>**Adjuvant costs are distributed evenly across pesticide applications.</t>
  </si>
  <si>
    <t xml:space="preserve">***To see yield and price tables for breakeven analysis, visit: https://cals.ncsu.edu/are-extension/business-planning-and-operations/enterprise-budgets/. </t>
  </si>
  <si>
    <t>Table 1-1. Estimated Costs and Returns Per Acre of RUNNER STRIP-TILL Peanuts,2022 —4,000-Pound Yield, 4-Row Equipment</t>
  </si>
  <si>
    <t>Table 1-1. Estimated Costs and Returns Per Acre of RUNNER CONVENTIONAL-TILL Peanuts,2022 —4,000-Pound Yield, 4-Row Equipment</t>
  </si>
  <si>
    <t>Table 1-1. Estimated Costs and Returns Per Acre of VIRGINIA STRIP-TILL Peanuts,2022 —4,000-Pound Yield, 4-Row Equipment</t>
  </si>
  <si>
    <t>Table 1-1. Estimated Costs and Returns Per Acre of VIRGINIA CONVENTIONAL-TILL Peanuts,2022 —4,000-Pound Yield, 4-Row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</si>
</sst>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13">
    <font>
      <sz val="11"/>
      <color theme="1"/>
      <name val="Calibri"/>
      <family val="2"/>
      <scheme val="minor"/>
    </font>
    <font>
      <b/>
      <sz val="8.5"/>
      <color rgb="FF000000"/>
      <name val="Univers LT Std 47 Cn Lt"/>
      <family val="2"/>
    </font>
    <font>
      <sz val="8.5"/>
      <color rgb="FF000000"/>
      <name val="Univers LT Std 47 Cn Lt"/>
      <family val="2"/>
    </font>
    <font>
      <sz val="12"/>
      <color rgb="FF000000"/>
      <name val="Times New Roman"/>
      <family val="1"/>
    </font>
    <font>
      <sz val="12"/>
      <name val="Univers LT Std 47 Cn Lt"/>
      <family val="2"/>
    </font>
    <font>
      <sz val="9"/>
      <color rgb="FF000000"/>
      <name val="Univers LT Std 47 Cn Lt"/>
      <family val="2"/>
    </font>
    <font>
      <b/>
      <sz val="9"/>
      <color rgb="FF000000"/>
      <name val="Univers LT Std 47 Cn Lt"/>
      <family val="2"/>
    </font>
    <font>
      <sz val="11"/>
      <color theme="1"/>
      <name val="Calibri"/>
      <family val="2"/>
      <scheme val="minor"/>
    </font>
    <font>
      <i/>
      <sz val="8.5"/>
      <color rgb="FF000000"/>
      <name val="Univers LT Std 47 Cn Lt"/>
      <family val="2"/>
    </font>
    <font>
      <u/>
      <sz val="11"/>
      <color theme="10"/>
      <name val="Calibri"/>
      <family val="2"/>
      <scheme val="minor"/>
    </font>
    <font>
      <u/>
      <sz val="8.5"/>
      <color theme="10"/>
      <name val="Univers LT Std 47 Cn Lt"/>
      <family val="2"/>
    </font>
    <font>
      <b/>
      <i/>
      <sz val="11"/>
      <color theme="1"/>
      <name val="Univers LT Std 47 Cn Lt"/>
      <family val="2"/>
    </font>
    <font>
      <b/>
      <i/>
      <sz val="10"/>
      <color theme="1"/>
      <name val="Univers LT Std 47 Cn Lt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vertical="center" wrapText="1"/>
    </xf>
    <xf numFmtId="8" fontId="2" fillId="0" borderId="6" xfId="0" applyNumberFormat="1" applyFont="1" applyBorder="1" applyAlignment="1">
      <alignment horizontal="right" vertical="center" wrapText="1"/>
    </xf>
    <xf numFmtId="10" fontId="2" fillId="0" borderId="6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0" fillId="0" borderId="0" xfId="0" applyNumberFormat="1"/>
    <xf numFmtId="4" fontId="1" fillId="0" borderId="2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6" fontId="2" fillId="0" borderId="6" xfId="0" applyNumberFormat="1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vertical="center" wrapText="1"/>
    </xf>
    <xf numFmtId="9" fontId="2" fillId="0" borderId="6" xfId="1" applyFont="1" applyBorder="1" applyAlignment="1">
      <alignment horizontal="right" vertical="center" wrapText="1"/>
    </xf>
    <xf numFmtId="0" fontId="11" fillId="0" borderId="0" xfId="0" applyFont="1"/>
    <xf numFmtId="0" fontId="10" fillId="0" borderId="0" xfId="2" applyFont="1" applyAlignment="1">
      <alignment horizontal="left" vertical="top" wrapText="1"/>
    </xf>
    <xf numFmtId="0" fontId="12" fillId="0" borderId="8" xfId="0" applyFont="1" applyBorder="1" applyAlignment="1">
      <alignment horizontal="left" wrapText="1"/>
    </xf>
    <xf numFmtId="0" fontId="1" fillId="0" borderId="13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10" fillId="0" borderId="0" xfId="2" applyFont="1" applyAlignment="1">
      <alignment horizontal="left" vertical="top" wrapText="1"/>
    </xf>
    <xf numFmtId="0" fontId="1" fillId="0" borderId="12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9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1" fillId="0" borderId="10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vertical="center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ls.ncsu.edu/are-extension/business-planning-and-operations/enterprise-budgets/" TargetMode="External"/><Relationship Id="rId2" Type="http://schemas.openxmlformats.org/officeDocument/2006/relationships/hyperlink" Target="https://cals.ncsu.edu/are-extension/business-planning-and-operations/enterprise-budgets/" TargetMode="External"/><Relationship Id="rId1" Type="http://schemas.openxmlformats.org/officeDocument/2006/relationships/hyperlink" Target="https://cals.ncsu.edu/are-extension/business-planning-and-operations/enterprise-budgets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als.ncsu.edu/are-extension/business-planning-and-operations/enterprise-budge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D5893-DB99-4785-8E77-7155983AC19F}">
  <dimension ref="B1:Q73"/>
  <sheetViews>
    <sheetView tabSelected="1" workbookViewId="0">
      <selection activeCell="S55" sqref="S55"/>
    </sheetView>
  </sheetViews>
  <sheetFormatPr baseColWidth="10" defaultColWidth="8.83203125" defaultRowHeight="15"/>
  <cols>
    <col min="6" max="7" width="8.6640625" style="15"/>
    <col min="15" max="15" width="8.6640625" style="15"/>
  </cols>
  <sheetData>
    <row r="1" spans="2:17" ht="50.5" customHeight="1" thickBot="1">
      <c r="B1" s="25" t="s">
        <v>62</v>
      </c>
      <c r="C1" s="25"/>
      <c r="D1" s="25"/>
      <c r="E1" s="25"/>
      <c r="F1" s="25"/>
      <c r="G1" s="25"/>
      <c r="H1" s="25"/>
      <c r="I1" s="23"/>
      <c r="J1" s="25" t="s">
        <v>63</v>
      </c>
      <c r="K1" s="25"/>
      <c r="L1" s="25"/>
      <c r="M1" s="25"/>
      <c r="N1" s="25"/>
      <c r="O1" s="25"/>
      <c r="P1" s="25"/>
    </row>
    <row r="2" spans="2:17" ht="40" thickBot="1">
      <c r="B2" s="1" t="s">
        <v>0</v>
      </c>
      <c r="C2" s="2" t="s">
        <v>1</v>
      </c>
      <c r="D2" s="3" t="s">
        <v>51</v>
      </c>
      <c r="E2" s="3" t="s">
        <v>49</v>
      </c>
      <c r="F2" s="16" t="s">
        <v>2</v>
      </c>
      <c r="G2" s="16" t="s">
        <v>3</v>
      </c>
      <c r="H2" s="4" t="s">
        <v>4</v>
      </c>
      <c r="J2" s="1" t="s">
        <v>0</v>
      </c>
      <c r="K2" s="2" t="s">
        <v>39</v>
      </c>
      <c r="L2" s="3" t="s">
        <v>51</v>
      </c>
      <c r="M2" s="3" t="s">
        <v>56</v>
      </c>
      <c r="N2" s="3" t="s">
        <v>2</v>
      </c>
      <c r="O2" s="16" t="s">
        <v>3</v>
      </c>
      <c r="P2" s="12" t="s">
        <v>4</v>
      </c>
      <c r="Q2" s="13"/>
    </row>
    <row r="3" spans="2:17" ht="16" customHeight="1" thickBot="1">
      <c r="B3" s="34" t="s">
        <v>5</v>
      </c>
      <c r="C3" s="5" t="s">
        <v>6</v>
      </c>
      <c r="D3" s="6" t="s">
        <v>55</v>
      </c>
      <c r="E3" s="6">
        <v>4000</v>
      </c>
      <c r="F3" s="17">
        <v>0.22</v>
      </c>
      <c r="G3" s="17">
        <v>880</v>
      </c>
      <c r="H3" s="7"/>
      <c r="J3" s="34" t="s">
        <v>5</v>
      </c>
      <c r="K3" s="5" t="s">
        <v>6</v>
      </c>
      <c r="L3" s="6" t="s">
        <v>40</v>
      </c>
      <c r="M3" s="6">
        <v>4000</v>
      </c>
      <c r="N3" s="6">
        <v>0.22</v>
      </c>
      <c r="O3" s="17">
        <v>880</v>
      </c>
      <c r="P3" s="7"/>
      <c r="Q3" s="14"/>
    </row>
    <row r="4" spans="2:17" ht="27" thickBot="1">
      <c r="B4" s="35"/>
      <c r="C4" s="8" t="s">
        <v>7</v>
      </c>
      <c r="D4" s="9"/>
      <c r="E4" s="9"/>
      <c r="F4" s="21"/>
      <c r="G4" s="18">
        <v>880</v>
      </c>
      <c r="H4" s="7"/>
      <c r="J4" s="35"/>
      <c r="K4" s="42" t="s">
        <v>7</v>
      </c>
      <c r="L4" s="43"/>
      <c r="M4" s="43"/>
      <c r="N4" s="44"/>
      <c r="O4" s="18">
        <v>880</v>
      </c>
      <c r="P4" s="32"/>
      <c r="Q4" s="33"/>
    </row>
    <row r="5" spans="2:17" ht="16" customHeight="1" thickBot="1">
      <c r="B5" s="36" t="s">
        <v>8</v>
      </c>
      <c r="C5" s="5" t="s">
        <v>9</v>
      </c>
      <c r="D5" s="6" t="s">
        <v>55</v>
      </c>
      <c r="E5" s="6">
        <v>110</v>
      </c>
      <c r="F5" s="17">
        <v>0.8</v>
      </c>
      <c r="G5" s="17">
        <f t="shared" ref="G5:G26" si="0">E5*F5</f>
        <v>88</v>
      </c>
      <c r="H5" s="7"/>
      <c r="J5" s="34" t="s">
        <v>8</v>
      </c>
      <c r="K5" s="5" t="s">
        <v>9</v>
      </c>
      <c r="L5" s="6" t="s">
        <v>55</v>
      </c>
      <c r="M5" s="6">
        <v>110</v>
      </c>
      <c r="N5" s="6">
        <v>0.8</v>
      </c>
      <c r="O5" s="17">
        <f>M5*N5</f>
        <v>88</v>
      </c>
      <c r="P5" s="7"/>
      <c r="Q5" s="13"/>
    </row>
    <row r="6" spans="2:17" ht="17" thickBot="1">
      <c r="B6" s="37"/>
      <c r="C6" s="5" t="s">
        <v>10</v>
      </c>
      <c r="D6" s="6" t="s">
        <v>53</v>
      </c>
      <c r="E6" s="6">
        <v>1</v>
      </c>
      <c r="F6" s="17">
        <v>6</v>
      </c>
      <c r="G6" s="17">
        <f t="shared" si="0"/>
        <v>6</v>
      </c>
      <c r="H6" s="7"/>
      <c r="J6" s="45"/>
      <c r="K6" s="5" t="s">
        <v>10</v>
      </c>
      <c r="L6" s="6" t="s">
        <v>53</v>
      </c>
      <c r="M6" s="6">
        <v>1</v>
      </c>
      <c r="N6" s="6">
        <v>6</v>
      </c>
      <c r="O6" s="17">
        <f t="shared" ref="O6:O26" si="1">M6*N6</f>
        <v>6</v>
      </c>
      <c r="P6" s="7"/>
      <c r="Q6" s="13"/>
    </row>
    <row r="7" spans="2:17" ht="27" thickBot="1">
      <c r="B7" s="37"/>
      <c r="C7" s="5" t="s">
        <v>12</v>
      </c>
      <c r="D7" s="6" t="s">
        <v>55</v>
      </c>
      <c r="E7" s="6">
        <v>0</v>
      </c>
      <c r="F7" s="17">
        <v>0.25</v>
      </c>
      <c r="G7" s="17">
        <f t="shared" si="0"/>
        <v>0</v>
      </c>
      <c r="H7" s="7"/>
      <c r="J7" s="45"/>
      <c r="K7" s="5" t="s">
        <v>12</v>
      </c>
      <c r="L7" s="6" t="s">
        <v>55</v>
      </c>
      <c r="M7" s="6">
        <v>0</v>
      </c>
      <c r="N7" s="6">
        <v>0.25</v>
      </c>
      <c r="O7" s="17">
        <f t="shared" si="1"/>
        <v>0</v>
      </c>
      <c r="P7" s="7"/>
      <c r="Q7" s="13"/>
    </row>
    <row r="8" spans="2:17" ht="40" thickBot="1">
      <c r="B8" s="37"/>
      <c r="C8" s="5" t="s">
        <v>13</v>
      </c>
      <c r="D8" s="6" t="s">
        <v>55</v>
      </c>
      <c r="E8" s="6">
        <v>48</v>
      </c>
      <c r="F8" s="17">
        <v>0.37</v>
      </c>
      <c r="G8" s="17">
        <f t="shared" si="0"/>
        <v>17.759999999999998</v>
      </c>
      <c r="H8" s="7"/>
      <c r="J8" s="45"/>
      <c r="K8" s="5" t="s">
        <v>13</v>
      </c>
      <c r="L8" s="6" t="s">
        <v>55</v>
      </c>
      <c r="M8" s="6">
        <v>48</v>
      </c>
      <c r="N8" s="6">
        <v>0.37</v>
      </c>
      <c r="O8" s="17">
        <f t="shared" si="1"/>
        <v>17.759999999999998</v>
      </c>
      <c r="P8" s="7"/>
      <c r="Q8" s="13"/>
    </row>
    <row r="9" spans="2:17" ht="27" thickBot="1">
      <c r="B9" s="37"/>
      <c r="C9" s="5" t="s">
        <v>14</v>
      </c>
      <c r="D9" s="6" t="s">
        <v>55</v>
      </c>
      <c r="E9" s="6">
        <v>100</v>
      </c>
      <c r="F9" s="17">
        <v>0.4</v>
      </c>
      <c r="G9" s="17">
        <f t="shared" si="0"/>
        <v>40</v>
      </c>
      <c r="H9" s="7"/>
      <c r="J9" s="45"/>
      <c r="K9" s="5" t="s">
        <v>14</v>
      </c>
      <c r="L9" s="6" t="s">
        <v>55</v>
      </c>
      <c r="M9" s="6">
        <v>100</v>
      </c>
      <c r="N9" s="6">
        <v>0.4</v>
      </c>
      <c r="O9" s="17">
        <f t="shared" si="1"/>
        <v>40</v>
      </c>
      <c r="P9" s="7"/>
      <c r="Q9" s="13"/>
    </row>
    <row r="10" spans="2:17" ht="53" thickBot="1">
      <c r="B10" s="37"/>
      <c r="C10" s="5" t="s">
        <v>15</v>
      </c>
      <c r="D10" s="6" t="s">
        <v>55</v>
      </c>
      <c r="E10" s="6">
        <v>3</v>
      </c>
      <c r="F10" s="17">
        <v>0.35</v>
      </c>
      <c r="G10" s="17">
        <f t="shared" si="0"/>
        <v>1.0499999999999998</v>
      </c>
      <c r="H10" s="7"/>
      <c r="J10" s="45"/>
      <c r="K10" s="5" t="s">
        <v>15</v>
      </c>
      <c r="L10" s="6" t="s">
        <v>55</v>
      </c>
      <c r="M10" s="6">
        <v>2.5</v>
      </c>
      <c r="N10" s="6">
        <v>1.35</v>
      </c>
      <c r="O10" s="17">
        <f t="shared" si="1"/>
        <v>3.375</v>
      </c>
      <c r="P10" s="7"/>
      <c r="Q10" s="13"/>
    </row>
    <row r="11" spans="2:17" ht="27" thickBot="1">
      <c r="B11" s="37"/>
      <c r="C11" s="5" t="s">
        <v>16</v>
      </c>
      <c r="D11" s="6" t="s">
        <v>55</v>
      </c>
      <c r="E11" s="6">
        <v>2.5</v>
      </c>
      <c r="F11" s="17">
        <v>1.35</v>
      </c>
      <c r="G11" s="17">
        <f t="shared" si="0"/>
        <v>3.375</v>
      </c>
      <c r="H11" s="7"/>
      <c r="J11" s="45"/>
      <c r="K11" s="5" t="s">
        <v>16</v>
      </c>
      <c r="L11" s="6" t="s">
        <v>55</v>
      </c>
      <c r="M11" s="6">
        <v>3</v>
      </c>
      <c r="N11" s="6">
        <v>0.35</v>
      </c>
      <c r="O11" s="17">
        <f t="shared" si="1"/>
        <v>1.0499999999999998</v>
      </c>
      <c r="P11" s="7"/>
      <c r="Q11" s="13"/>
    </row>
    <row r="12" spans="2:17" ht="27" thickBot="1">
      <c r="B12" s="37"/>
      <c r="C12" s="5" t="s">
        <v>17</v>
      </c>
      <c r="D12" s="6" t="s">
        <v>54</v>
      </c>
      <c r="E12" s="6">
        <v>0.33</v>
      </c>
      <c r="F12" s="17">
        <v>54.5</v>
      </c>
      <c r="G12" s="17">
        <f t="shared" si="0"/>
        <v>17.984999999999999</v>
      </c>
      <c r="H12" s="7"/>
      <c r="J12" s="45"/>
      <c r="K12" s="5" t="s">
        <v>17</v>
      </c>
      <c r="L12" s="6" t="s">
        <v>54</v>
      </c>
      <c r="M12" s="6">
        <v>0.33</v>
      </c>
      <c r="N12" s="6">
        <v>54.5</v>
      </c>
      <c r="O12" s="17">
        <f t="shared" si="1"/>
        <v>17.984999999999999</v>
      </c>
      <c r="P12" s="7"/>
      <c r="Q12" s="13"/>
    </row>
    <row r="13" spans="2:17" ht="27" thickBot="1">
      <c r="B13" s="37"/>
      <c r="C13" s="5" t="s">
        <v>18</v>
      </c>
      <c r="D13" s="6" t="s">
        <v>54</v>
      </c>
      <c r="E13" s="6">
        <v>0.3</v>
      </c>
      <c r="F13" s="17">
        <v>47.5</v>
      </c>
      <c r="G13" s="17">
        <f t="shared" si="0"/>
        <v>14.25</v>
      </c>
      <c r="H13" s="7"/>
      <c r="J13" s="45"/>
      <c r="K13" s="5" t="s">
        <v>18</v>
      </c>
      <c r="L13" s="6" t="s">
        <v>54</v>
      </c>
      <c r="M13" s="6">
        <v>0.3</v>
      </c>
      <c r="N13" s="6">
        <v>47.5</v>
      </c>
      <c r="O13" s="17">
        <f t="shared" si="1"/>
        <v>14.25</v>
      </c>
      <c r="P13" s="7"/>
      <c r="Q13" s="13"/>
    </row>
    <row r="14" spans="2:17" ht="27" thickBot="1">
      <c r="B14" s="37"/>
      <c r="C14" s="5" t="s">
        <v>19</v>
      </c>
      <c r="D14" s="6" t="s">
        <v>53</v>
      </c>
      <c r="E14" s="6">
        <v>1</v>
      </c>
      <c r="F14" s="17">
        <v>75.010000000000005</v>
      </c>
      <c r="G14" s="17">
        <f t="shared" si="0"/>
        <v>75.010000000000005</v>
      </c>
      <c r="H14" s="7"/>
      <c r="J14" s="45"/>
      <c r="K14" s="5" t="s">
        <v>19</v>
      </c>
      <c r="L14" s="6" t="s">
        <v>53</v>
      </c>
      <c r="M14" s="6">
        <v>1</v>
      </c>
      <c r="N14" s="6">
        <v>64.14</v>
      </c>
      <c r="O14" s="17">
        <f t="shared" si="1"/>
        <v>64.14</v>
      </c>
      <c r="P14" s="7"/>
      <c r="Q14" s="13"/>
    </row>
    <row r="15" spans="2:17" ht="27" thickBot="1">
      <c r="B15" s="37"/>
      <c r="C15" s="5" t="s">
        <v>20</v>
      </c>
      <c r="D15" s="6" t="s">
        <v>53</v>
      </c>
      <c r="E15" s="6">
        <v>1</v>
      </c>
      <c r="F15" s="17">
        <v>22.74</v>
      </c>
      <c r="G15" s="17">
        <f t="shared" si="0"/>
        <v>22.74</v>
      </c>
      <c r="H15" s="7"/>
      <c r="J15" s="45"/>
      <c r="K15" s="5" t="s">
        <v>20</v>
      </c>
      <c r="L15" s="6" t="s">
        <v>53</v>
      </c>
      <c r="M15" s="6">
        <v>1</v>
      </c>
      <c r="N15" s="6">
        <v>22.74</v>
      </c>
      <c r="O15" s="17">
        <f t="shared" si="1"/>
        <v>22.74</v>
      </c>
      <c r="P15" s="7"/>
      <c r="Q15" s="13"/>
    </row>
    <row r="16" spans="2:17" ht="27" thickBot="1">
      <c r="B16" s="37"/>
      <c r="C16" s="5" t="s">
        <v>21</v>
      </c>
      <c r="D16" s="6" t="s">
        <v>53</v>
      </c>
      <c r="E16" s="6">
        <v>1</v>
      </c>
      <c r="F16" s="17">
        <v>95.72</v>
      </c>
      <c r="G16" s="17">
        <f t="shared" si="0"/>
        <v>95.72</v>
      </c>
      <c r="H16" s="7"/>
      <c r="J16" s="45"/>
      <c r="K16" s="5" t="s">
        <v>21</v>
      </c>
      <c r="L16" s="6" t="s">
        <v>53</v>
      </c>
      <c r="M16" s="6">
        <v>1</v>
      </c>
      <c r="N16" s="6">
        <v>95.72</v>
      </c>
      <c r="O16" s="17">
        <f t="shared" si="1"/>
        <v>95.72</v>
      </c>
      <c r="P16" s="7"/>
      <c r="Q16" s="13"/>
    </row>
    <row r="17" spans="2:17" ht="53" thickBot="1">
      <c r="B17" s="37"/>
      <c r="C17" s="5" t="s">
        <v>22</v>
      </c>
      <c r="D17" s="6" t="s">
        <v>53</v>
      </c>
      <c r="E17" s="6">
        <v>1</v>
      </c>
      <c r="F17" s="17">
        <v>0</v>
      </c>
      <c r="G17" s="17">
        <f t="shared" si="0"/>
        <v>0</v>
      </c>
      <c r="H17" s="7"/>
      <c r="J17" s="45"/>
      <c r="K17" s="5" t="s">
        <v>22</v>
      </c>
      <c r="L17" s="6" t="s">
        <v>53</v>
      </c>
      <c r="M17" s="6">
        <v>1</v>
      </c>
      <c r="N17" s="6">
        <v>0</v>
      </c>
      <c r="O17" s="17">
        <f t="shared" si="1"/>
        <v>0</v>
      </c>
      <c r="P17" s="7"/>
      <c r="Q17" s="13"/>
    </row>
    <row r="18" spans="2:17" ht="17" thickBot="1">
      <c r="B18" s="37"/>
      <c r="C18" s="5" t="s">
        <v>23</v>
      </c>
      <c r="D18" s="6" t="s">
        <v>53</v>
      </c>
      <c r="E18" s="6">
        <v>1</v>
      </c>
      <c r="F18" s="17">
        <v>16</v>
      </c>
      <c r="G18" s="17">
        <f t="shared" si="0"/>
        <v>16</v>
      </c>
      <c r="H18" s="7"/>
      <c r="J18" s="45"/>
      <c r="K18" s="5" t="s">
        <v>23</v>
      </c>
      <c r="L18" s="6" t="s">
        <v>53</v>
      </c>
      <c r="M18" s="6">
        <v>1</v>
      </c>
      <c r="N18" s="6">
        <v>16</v>
      </c>
      <c r="O18" s="17">
        <f t="shared" si="1"/>
        <v>16</v>
      </c>
      <c r="P18" s="7"/>
      <c r="Q18" s="13"/>
    </row>
    <row r="19" spans="2:17" ht="17" thickBot="1">
      <c r="B19" s="37"/>
      <c r="C19" s="5" t="s">
        <v>24</v>
      </c>
      <c r="D19" s="6" t="s">
        <v>54</v>
      </c>
      <c r="E19" s="6">
        <f t="shared" ref="E19:E20" si="2">$E$3/2000</f>
        <v>2</v>
      </c>
      <c r="F19" s="17">
        <v>14</v>
      </c>
      <c r="G19" s="17">
        <f t="shared" si="0"/>
        <v>28</v>
      </c>
      <c r="H19" s="7"/>
      <c r="J19" s="45"/>
      <c r="K19" s="5" t="s">
        <v>24</v>
      </c>
      <c r="L19" s="6" t="s">
        <v>54</v>
      </c>
      <c r="M19" s="6">
        <f t="shared" ref="M19:M20" si="3">$M$3/2000</f>
        <v>2</v>
      </c>
      <c r="N19" s="6">
        <v>14</v>
      </c>
      <c r="O19" s="17">
        <f t="shared" si="1"/>
        <v>28</v>
      </c>
      <c r="P19" s="7"/>
      <c r="Q19" s="13"/>
    </row>
    <row r="20" spans="2:17" ht="27" thickBot="1">
      <c r="B20" s="37"/>
      <c r="C20" s="5" t="s">
        <v>25</v>
      </c>
      <c r="D20" s="6" t="s">
        <v>54</v>
      </c>
      <c r="E20" s="6">
        <f t="shared" si="2"/>
        <v>2</v>
      </c>
      <c r="F20" s="17">
        <v>45</v>
      </c>
      <c r="G20" s="17">
        <f t="shared" si="0"/>
        <v>90</v>
      </c>
      <c r="H20" s="7"/>
      <c r="J20" s="45"/>
      <c r="K20" s="5" t="s">
        <v>25</v>
      </c>
      <c r="L20" s="6" t="s">
        <v>54</v>
      </c>
      <c r="M20" s="6">
        <f t="shared" si="3"/>
        <v>2</v>
      </c>
      <c r="N20" s="6">
        <v>45</v>
      </c>
      <c r="O20" s="17">
        <f t="shared" si="1"/>
        <v>90</v>
      </c>
      <c r="P20" s="7"/>
      <c r="Q20" s="13"/>
    </row>
    <row r="21" spans="2:17" ht="40" thickBot="1">
      <c r="B21" s="37"/>
      <c r="C21" s="5" t="s">
        <v>26</v>
      </c>
      <c r="D21" s="6" t="s">
        <v>54</v>
      </c>
      <c r="E21" s="6">
        <f>$E$3/2000</f>
        <v>2</v>
      </c>
      <c r="F21" s="17">
        <v>3</v>
      </c>
      <c r="G21" s="17">
        <f t="shared" si="0"/>
        <v>6</v>
      </c>
      <c r="H21" s="7"/>
      <c r="J21" s="45"/>
      <c r="K21" s="5" t="s">
        <v>26</v>
      </c>
      <c r="L21" s="6" t="s">
        <v>54</v>
      </c>
      <c r="M21" s="6">
        <f>$M$3/2000</f>
        <v>2</v>
      </c>
      <c r="N21" s="6">
        <v>3</v>
      </c>
      <c r="O21" s="17">
        <f t="shared" si="1"/>
        <v>6</v>
      </c>
      <c r="P21" s="7"/>
      <c r="Q21" s="13"/>
    </row>
    <row r="22" spans="2:17" ht="40" thickBot="1">
      <c r="B22" s="37"/>
      <c r="C22" s="5" t="s">
        <v>27</v>
      </c>
      <c r="D22" s="10" t="s">
        <v>50</v>
      </c>
      <c r="E22" s="10">
        <f>G4</f>
        <v>880</v>
      </c>
      <c r="F22" s="17">
        <v>9.4999999999999998E-3</v>
      </c>
      <c r="G22" s="17">
        <f t="shared" si="0"/>
        <v>8.36</v>
      </c>
      <c r="H22" s="7"/>
      <c r="J22" s="45"/>
      <c r="K22" s="5" t="s">
        <v>27</v>
      </c>
      <c r="L22" s="10" t="s">
        <v>50</v>
      </c>
      <c r="M22" s="10">
        <f>O4</f>
        <v>880</v>
      </c>
      <c r="N22" s="11">
        <v>9.4999999999999998E-3</v>
      </c>
      <c r="O22" s="17">
        <f t="shared" si="1"/>
        <v>8.36</v>
      </c>
      <c r="P22" s="7"/>
      <c r="Q22" s="13"/>
    </row>
    <row r="23" spans="2:17" ht="27" thickBot="1">
      <c r="B23" s="37"/>
      <c r="C23" s="5" t="s">
        <v>28</v>
      </c>
      <c r="D23" s="6" t="s">
        <v>53</v>
      </c>
      <c r="E23" s="6">
        <v>1</v>
      </c>
      <c r="F23" s="17">
        <v>30</v>
      </c>
      <c r="G23" s="17">
        <f t="shared" si="0"/>
        <v>30</v>
      </c>
      <c r="H23" s="7"/>
      <c r="J23" s="45"/>
      <c r="K23" s="5" t="s">
        <v>28</v>
      </c>
      <c r="L23" s="6" t="s">
        <v>53</v>
      </c>
      <c r="M23" s="6">
        <v>1</v>
      </c>
      <c r="N23" s="6">
        <v>0</v>
      </c>
      <c r="O23" s="17">
        <f t="shared" si="1"/>
        <v>0</v>
      </c>
      <c r="P23" s="7"/>
      <c r="Q23" s="13"/>
    </row>
    <row r="24" spans="2:17" ht="27" thickBot="1">
      <c r="B24" s="37"/>
      <c r="C24" s="5" t="s">
        <v>29</v>
      </c>
      <c r="D24" s="6" t="s">
        <v>53</v>
      </c>
      <c r="E24" s="6">
        <v>1</v>
      </c>
      <c r="F24" s="17">
        <v>65.459999999999994</v>
      </c>
      <c r="G24" s="17">
        <f t="shared" si="0"/>
        <v>65.459999999999994</v>
      </c>
      <c r="H24" s="7"/>
      <c r="J24" s="45"/>
      <c r="K24" s="5" t="s">
        <v>29</v>
      </c>
      <c r="L24" s="6" t="s">
        <v>53</v>
      </c>
      <c r="M24" s="6">
        <v>1</v>
      </c>
      <c r="N24" s="6">
        <v>61.96</v>
      </c>
      <c r="O24" s="17">
        <f t="shared" si="1"/>
        <v>61.96</v>
      </c>
      <c r="P24" s="7"/>
      <c r="Q24" s="13"/>
    </row>
    <row r="25" spans="2:17" ht="17" thickBot="1">
      <c r="B25" s="37"/>
      <c r="C25" s="5" t="s">
        <v>30</v>
      </c>
      <c r="D25" s="6" t="s">
        <v>52</v>
      </c>
      <c r="E25" s="6">
        <v>4.25</v>
      </c>
      <c r="F25" s="17">
        <v>13.15</v>
      </c>
      <c r="G25" s="17">
        <f t="shared" si="0"/>
        <v>55.887500000000003</v>
      </c>
      <c r="H25" s="7"/>
      <c r="J25" s="45"/>
      <c r="K25" s="5" t="s">
        <v>30</v>
      </c>
      <c r="L25" s="6" t="s">
        <v>52</v>
      </c>
      <c r="M25" s="6">
        <v>4.59</v>
      </c>
      <c r="N25" s="6">
        <v>13.15</v>
      </c>
      <c r="O25" s="17">
        <f t="shared" si="1"/>
        <v>60.358499999999999</v>
      </c>
      <c r="P25" s="7"/>
      <c r="Q25" s="13"/>
    </row>
    <row r="26" spans="2:17" ht="53" thickBot="1">
      <c r="B26" s="37"/>
      <c r="C26" s="5" t="s">
        <v>31</v>
      </c>
      <c r="D26" s="10" t="s">
        <v>50</v>
      </c>
      <c r="E26" s="10">
        <f>SUM(G5:G17)</f>
        <v>381.89</v>
      </c>
      <c r="F26" s="22">
        <v>0.02</v>
      </c>
      <c r="G26" s="17">
        <f t="shared" si="0"/>
        <v>7.6377999999999995</v>
      </c>
      <c r="H26" s="7"/>
      <c r="J26" s="45"/>
      <c r="K26" s="5" t="s">
        <v>31</v>
      </c>
      <c r="L26" s="10" t="s">
        <v>50</v>
      </c>
      <c r="M26" s="10">
        <f>SUM(O5:O17)</f>
        <v>371.02</v>
      </c>
      <c r="N26" s="11">
        <v>0.02</v>
      </c>
      <c r="O26" s="17">
        <f t="shared" si="1"/>
        <v>7.4203999999999999</v>
      </c>
      <c r="P26" s="7"/>
      <c r="Q26" s="14"/>
    </row>
    <row r="27" spans="2:17" ht="16" customHeight="1" thickBot="1">
      <c r="B27" s="38"/>
      <c r="C27" s="39" t="s">
        <v>32</v>
      </c>
      <c r="D27" s="40"/>
      <c r="E27" s="40"/>
      <c r="F27" s="41"/>
      <c r="G27" s="18">
        <f>SUM(G5:G26)</f>
        <v>689.23530000000005</v>
      </c>
      <c r="H27" s="7"/>
      <c r="J27" s="35"/>
      <c r="K27" s="39" t="s">
        <v>32</v>
      </c>
      <c r="L27" s="40"/>
      <c r="M27" s="40"/>
      <c r="N27" s="41"/>
      <c r="O27" s="18">
        <f xml:space="preserve"> SUM(O5:O26)</f>
        <v>649.11890000000005</v>
      </c>
      <c r="P27" s="32"/>
      <c r="Q27" s="33"/>
    </row>
    <row r="28" spans="2:17" ht="16" customHeight="1" thickBot="1">
      <c r="B28" s="29" t="s">
        <v>33</v>
      </c>
      <c r="C28" s="30"/>
      <c r="D28" s="30"/>
      <c r="E28" s="30"/>
      <c r="F28" s="31"/>
      <c r="G28" s="18">
        <f>G4-G27</f>
        <v>190.76469999999995</v>
      </c>
      <c r="H28" s="7"/>
      <c r="J28" s="29" t="s">
        <v>33</v>
      </c>
      <c r="K28" s="30"/>
      <c r="L28" s="30"/>
      <c r="M28" s="30"/>
      <c r="N28" s="31"/>
      <c r="O28" s="18">
        <f>O4-O27</f>
        <v>230.88109999999995</v>
      </c>
      <c r="P28" s="32"/>
      <c r="Q28" s="33"/>
    </row>
    <row r="29" spans="2:17" ht="40" thickBot="1">
      <c r="B29" s="34" t="s">
        <v>34</v>
      </c>
      <c r="C29" s="5" t="s">
        <v>35</v>
      </c>
      <c r="D29" s="6" t="s">
        <v>53</v>
      </c>
      <c r="E29" s="6">
        <v>1</v>
      </c>
      <c r="F29" s="17">
        <v>178.42</v>
      </c>
      <c r="G29" s="19">
        <f>E29*F29</f>
        <v>178.42</v>
      </c>
      <c r="H29" s="7"/>
      <c r="J29" s="34" t="s">
        <v>34</v>
      </c>
      <c r="K29" s="5" t="s">
        <v>35</v>
      </c>
      <c r="L29" s="6" t="s">
        <v>11</v>
      </c>
      <c r="M29" s="6"/>
      <c r="N29" s="6">
        <v>166.44</v>
      </c>
      <c r="O29" s="17">
        <v>166.44</v>
      </c>
      <c r="P29" s="7"/>
      <c r="Q29" s="13"/>
    </row>
    <row r="30" spans="2:17" ht="16" customHeight="1" thickBot="1">
      <c r="B30" s="35"/>
      <c r="C30" s="42" t="s">
        <v>36</v>
      </c>
      <c r="D30" s="43"/>
      <c r="E30" s="43"/>
      <c r="F30" s="44"/>
      <c r="G30" s="18">
        <v>178.42</v>
      </c>
      <c r="H30" s="7"/>
      <c r="J30" s="35"/>
      <c r="K30" s="8" t="s">
        <v>36</v>
      </c>
      <c r="L30" s="9"/>
      <c r="M30" s="9"/>
      <c r="N30" s="9"/>
      <c r="O30" s="18">
        <v>166.44</v>
      </c>
      <c r="P30" s="7"/>
      <c r="Q30" s="13"/>
    </row>
    <row r="31" spans="2:17" ht="16" customHeight="1" thickBot="1">
      <c r="B31" s="29" t="s">
        <v>37</v>
      </c>
      <c r="C31" s="30"/>
      <c r="D31" s="30"/>
      <c r="E31" s="30"/>
      <c r="F31" s="31"/>
      <c r="G31" s="18">
        <f>G27+G30</f>
        <v>867.65530000000001</v>
      </c>
      <c r="H31" s="7"/>
      <c r="J31" s="29" t="s">
        <v>37</v>
      </c>
      <c r="K31" s="30"/>
      <c r="L31" s="30"/>
      <c r="M31" s="30"/>
      <c r="N31" s="31"/>
      <c r="O31" s="18">
        <f>O27+O30</f>
        <v>815.55889999999999</v>
      </c>
      <c r="P31" s="7"/>
      <c r="Q31" s="14"/>
    </row>
    <row r="32" spans="2:17" ht="17" thickBot="1">
      <c r="B32" s="29" t="s">
        <v>38</v>
      </c>
      <c r="C32" s="30"/>
      <c r="D32" s="30"/>
      <c r="E32" s="30"/>
      <c r="F32" s="31"/>
      <c r="G32" s="18">
        <f>G4-G31</f>
        <v>12.344699999999989</v>
      </c>
      <c r="H32" s="7"/>
      <c r="J32" s="29" t="s">
        <v>38</v>
      </c>
      <c r="K32" s="30"/>
      <c r="L32" s="30"/>
      <c r="M32" s="30"/>
      <c r="N32" s="31"/>
      <c r="O32" s="18">
        <f>O4-O31</f>
        <v>64.441100000000006</v>
      </c>
      <c r="P32" s="32"/>
      <c r="Q32" s="33"/>
    </row>
    <row r="33" spans="2:16">
      <c r="B33" s="26" t="s">
        <v>58</v>
      </c>
      <c r="C33" s="26"/>
      <c r="D33" s="26"/>
      <c r="E33" s="26"/>
      <c r="F33" s="26"/>
      <c r="G33" s="26"/>
      <c r="H33" s="26"/>
      <c r="J33" s="26" t="s">
        <v>58</v>
      </c>
      <c r="K33" s="26"/>
      <c r="L33" s="26"/>
      <c r="M33" s="26"/>
      <c r="N33" s="26"/>
      <c r="O33" s="26"/>
      <c r="P33" s="26"/>
    </row>
    <row r="34" spans="2:16">
      <c r="B34" s="27" t="s">
        <v>59</v>
      </c>
      <c r="C34" s="27"/>
      <c r="D34" s="27"/>
      <c r="E34" s="27"/>
      <c r="F34" s="27"/>
      <c r="G34" s="27"/>
      <c r="H34" s="27"/>
      <c r="J34" s="27" t="s">
        <v>59</v>
      </c>
      <c r="K34" s="27"/>
      <c r="L34" s="27"/>
      <c r="M34" s="27"/>
      <c r="N34" s="27"/>
      <c r="O34" s="27"/>
      <c r="P34" s="27"/>
    </row>
    <row r="35" spans="2:16">
      <c r="B35" s="27" t="s">
        <v>60</v>
      </c>
      <c r="C35" s="27"/>
      <c r="D35" s="27"/>
      <c r="E35" s="27"/>
      <c r="F35" s="27"/>
      <c r="G35" s="27"/>
      <c r="H35" s="27"/>
      <c r="J35" s="27" t="s">
        <v>60</v>
      </c>
      <c r="K35" s="27"/>
      <c r="L35" s="27"/>
      <c r="M35" s="27"/>
      <c r="N35" s="27"/>
      <c r="O35" s="27"/>
      <c r="P35" s="27"/>
    </row>
    <row r="36" spans="2:16">
      <c r="B36" s="28" t="s">
        <v>61</v>
      </c>
      <c r="C36" s="28"/>
      <c r="D36" s="28"/>
      <c r="E36" s="28"/>
      <c r="F36" s="28"/>
      <c r="G36" s="28"/>
      <c r="H36" s="28"/>
      <c r="J36" s="28" t="s">
        <v>61</v>
      </c>
      <c r="K36" s="28"/>
      <c r="L36" s="28"/>
      <c r="M36" s="28"/>
      <c r="N36" s="28"/>
      <c r="O36" s="28"/>
      <c r="P36" s="28"/>
    </row>
    <row r="37" spans="2:16">
      <c r="B37" s="24"/>
      <c r="C37" s="24"/>
      <c r="D37" s="24"/>
      <c r="E37" s="24"/>
      <c r="F37" s="24"/>
      <c r="G37" s="24"/>
      <c r="H37" s="24"/>
      <c r="J37" s="24"/>
      <c r="K37" s="24"/>
      <c r="L37" s="24"/>
      <c r="M37" s="24"/>
      <c r="N37" s="24"/>
      <c r="O37" s="24"/>
      <c r="P37" s="24"/>
    </row>
    <row r="38" spans="2:16" ht="33" customHeight="1" thickBot="1">
      <c r="B38" s="25" t="s">
        <v>64</v>
      </c>
      <c r="C38" s="25"/>
      <c r="D38" s="25"/>
      <c r="E38" s="25"/>
      <c r="F38" s="25"/>
      <c r="G38" s="25"/>
      <c r="H38" s="25"/>
      <c r="J38" s="25" t="s">
        <v>65</v>
      </c>
      <c r="K38" s="25"/>
      <c r="L38" s="25"/>
      <c r="M38" s="25"/>
      <c r="N38" s="25"/>
      <c r="O38" s="25"/>
      <c r="P38" s="25"/>
    </row>
    <row r="39" spans="2:16" ht="40" thickBot="1">
      <c r="B39" s="1" t="s">
        <v>41</v>
      </c>
      <c r="C39" s="2" t="s">
        <v>39</v>
      </c>
      <c r="D39" s="3" t="s">
        <v>56</v>
      </c>
      <c r="E39" s="3" t="s">
        <v>51</v>
      </c>
      <c r="F39" s="16" t="s">
        <v>42</v>
      </c>
      <c r="G39" s="16" t="s">
        <v>3</v>
      </c>
      <c r="H39" s="4" t="s">
        <v>4</v>
      </c>
      <c r="J39" s="1" t="s">
        <v>41</v>
      </c>
      <c r="K39" s="2" t="s">
        <v>39</v>
      </c>
      <c r="L39" s="3" t="s">
        <v>56</v>
      </c>
      <c r="M39" s="3" t="s">
        <v>51</v>
      </c>
      <c r="N39" s="3" t="s">
        <v>2</v>
      </c>
      <c r="O39" s="16" t="s">
        <v>3</v>
      </c>
      <c r="P39" s="4" t="s">
        <v>4</v>
      </c>
    </row>
    <row r="40" spans="2:16" ht="17" thickBot="1">
      <c r="B40" s="34" t="s">
        <v>5</v>
      </c>
      <c r="C40" s="5" t="s">
        <v>6</v>
      </c>
      <c r="D40" s="6" t="s">
        <v>55</v>
      </c>
      <c r="E40" s="6">
        <v>4000</v>
      </c>
      <c r="F40" s="17">
        <v>0.25</v>
      </c>
      <c r="G40" s="17">
        <f>E40*F40</f>
        <v>1000</v>
      </c>
      <c r="H40" s="7"/>
      <c r="J40" s="34" t="s">
        <v>5</v>
      </c>
      <c r="K40" s="5" t="s">
        <v>6</v>
      </c>
      <c r="L40" s="6">
        <v>4000</v>
      </c>
      <c r="M40" s="6">
        <v>4000</v>
      </c>
      <c r="N40" s="6">
        <v>0.25</v>
      </c>
      <c r="O40" s="17">
        <f>L40*N40</f>
        <v>1000</v>
      </c>
      <c r="P40" s="7"/>
    </row>
    <row r="41" spans="2:16" ht="17" thickBot="1">
      <c r="B41" s="35"/>
      <c r="C41" s="42" t="s">
        <v>7</v>
      </c>
      <c r="D41" s="43"/>
      <c r="E41" s="43"/>
      <c r="F41" s="44"/>
      <c r="G41" s="18">
        <v>1000</v>
      </c>
      <c r="H41" s="7"/>
      <c r="J41" s="35"/>
      <c r="K41" s="42" t="s">
        <v>7</v>
      </c>
      <c r="L41" s="43"/>
      <c r="M41" s="43"/>
      <c r="N41" s="44"/>
      <c r="O41" s="18">
        <f>O40</f>
        <v>1000</v>
      </c>
      <c r="P41" s="7"/>
    </row>
    <row r="42" spans="2:16" ht="17" thickBot="1">
      <c r="B42" s="34" t="s">
        <v>8</v>
      </c>
      <c r="C42" s="5" t="s">
        <v>9</v>
      </c>
      <c r="D42" s="6" t="s">
        <v>55</v>
      </c>
      <c r="E42" s="6">
        <v>125</v>
      </c>
      <c r="F42" s="17">
        <v>0.85</v>
      </c>
      <c r="G42" s="17">
        <f>E42*F42</f>
        <v>106.25</v>
      </c>
      <c r="H42" s="7"/>
      <c r="J42" s="34" t="s">
        <v>8</v>
      </c>
      <c r="K42" s="5" t="s">
        <v>9</v>
      </c>
      <c r="L42" s="6" t="s">
        <v>55</v>
      </c>
      <c r="M42" s="6">
        <v>125</v>
      </c>
      <c r="N42" s="6">
        <v>0.85</v>
      </c>
      <c r="O42" s="17">
        <f>M42*N42</f>
        <v>106.25</v>
      </c>
      <c r="P42" s="7"/>
    </row>
    <row r="43" spans="2:16" ht="17" thickBot="1">
      <c r="B43" s="45"/>
      <c r="C43" s="5" t="s">
        <v>10</v>
      </c>
      <c r="D43" s="6" t="s">
        <v>53</v>
      </c>
      <c r="E43" s="6">
        <v>1</v>
      </c>
      <c r="F43" s="17">
        <v>6</v>
      </c>
      <c r="G43" s="17">
        <f t="shared" ref="G43:G63" si="4">E43*F43</f>
        <v>6</v>
      </c>
      <c r="H43" s="7"/>
      <c r="J43" s="45"/>
      <c r="K43" s="5" t="s">
        <v>10</v>
      </c>
      <c r="L43" s="6" t="s">
        <v>53</v>
      </c>
      <c r="M43" s="6">
        <v>1</v>
      </c>
      <c r="N43" s="6">
        <v>6</v>
      </c>
      <c r="O43" s="17">
        <f t="shared" ref="O43:O63" si="5">M43*N43</f>
        <v>6</v>
      </c>
      <c r="P43" s="7"/>
    </row>
    <row r="44" spans="2:16" ht="27" thickBot="1">
      <c r="B44" s="45"/>
      <c r="C44" s="5" t="s">
        <v>12</v>
      </c>
      <c r="D44" s="6" t="s">
        <v>55</v>
      </c>
      <c r="E44" s="6">
        <v>0</v>
      </c>
      <c r="F44" s="17">
        <v>0.25</v>
      </c>
      <c r="G44" s="17">
        <f t="shared" si="4"/>
        <v>0</v>
      </c>
      <c r="H44" s="7"/>
      <c r="J44" s="45"/>
      <c r="K44" s="5" t="s">
        <v>43</v>
      </c>
      <c r="L44" s="6" t="s">
        <v>55</v>
      </c>
      <c r="M44" s="6">
        <v>0</v>
      </c>
      <c r="N44" s="6">
        <v>0.14000000000000001</v>
      </c>
      <c r="O44" s="17">
        <f t="shared" si="5"/>
        <v>0</v>
      </c>
      <c r="P44" s="7"/>
    </row>
    <row r="45" spans="2:16" ht="40" thickBot="1">
      <c r="B45" s="45"/>
      <c r="C45" s="5" t="s">
        <v>13</v>
      </c>
      <c r="D45" s="6" t="s">
        <v>55</v>
      </c>
      <c r="E45" s="6">
        <v>48</v>
      </c>
      <c r="F45" s="17">
        <v>0.37</v>
      </c>
      <c r="G45" s="17">
        <f t="shared" si="4"/>
        <v>17.759999999999998</v>
      </c>
      <c r="H45" s="7"/>
      <c r="J45" s="45"/>
      <c r="K45" s="5" t="s">
        <v>44</v>
      </c>
      <c r="L45" s="6" t="s">
        <v>55</v>
      </c>
      <c r="M45" s="6">
        <v>48</v>
      </c>
      <c r="N45" s="6">
        <v>0.37</v>
      </c>
      <c r="O45" s="17">
        <f t="shared" si="5"/>
        <v>17.759999999999998</v>
      </c>
      <c r="P45" s="7"/>
    </row>
    <row r="46" spans="2:16" ht="27" thickBot="1">
      <c r="B46" s="45"/>
      <c r="C46" s="5" t="s">
        <v>14</v>
      </c>
      <c r="D46" s="6" t="s">
        <v>55</v>
      </c>
      <c r="E46" s="6">
        <v>100</v>
      </c>
      <c r="F46" s="17">
        <v>0.4</v>
      </c>
      <c r="G46" s="17">
        <f t="shared" si="4"/>
        <v>40</v>
      </c>
      <c r="H46" s="7"/>
      <c r="J46" s="45"/>
      <c r="K46" s="5" t="s">
        <v>45</v>
      </c>
      <c r="L46" s="6" t="s">
        <v>55</v>
      </c>
      <c r="M46" s="6">
        <v>100</v>
      </c>
      <c r="N46" s="6">
        <v>0.4</v>
      </c>
      <c r="O46" s="17">
        <f t="shared" si="5"/>
        <v>40</v>
      </c>
      <c r="P46" s="7"/>
    </row>
    <row r="47" spans="2:16" ht="53" thickBot="1">
      <c r="B47" s="45"/>
      <c r="C47" s="5" t="s">
        <v>46</v>
      </c>
      <c r="D47" s="6" t="s">
        <v>55</v>
      </c>
      <c r="E47" s="6">
        <v>3</v>
      </c>
      <c r="F47" s="17">
        <v>0.35</v>
      </c>
      <c r="G47" s="17">
        <f t="shared" si="4"/>
        <v>1.0499999999999998</v>
      </c>
      <c r="H47" s="7"/>
      <c r="J47" s="45"/>
      <c r="K47" s="5" t="s">
        <v>46</v>
      </c>
      <c r="L47" s="6" t="s">
        <v>55</v>
      </c>
      <c r="M47" s="6">
        <v>3</v>
      </c>
      <c r="N47" s="6">
        <v>0.35</v>
      </c>
      <c r="O47" s="17">
        <f t="shared" si="5"/>
        <v>1.0499999999999998</v>
      </c>
      <c r="P47" s="7"/>
    </row>
    <row r="48" spans="2:16" ht="27" thickBot="1">
      <c r="B48" s="45"/>
      <c r="C48" s="5" t="s">
        <v>47</v>
      </c>
      <c r="D48" s="6" t="s">
        <v>55</v>
      </c>
      <c r="E48" s="6">
        <v>2.5</v>
      </c>
      <c r="F48" s="17">
        <v>1.35</v>
      </c>
      <c r="G48" s="17">
        <f t="shared" si="4"/>
        <v>3.375</v>
      </c>
      <c r="H48" s="7"/>
      <c r="J48" s="45"/>
      <c r="K48" s="5" t="s">
        <v>47</v>
      </c>
      <c r="L48" s="6" t="s">
        <v>55</v>
      </c>
      <c r="M48" s="6">
        <v>2.5</v>
      </c>
      <c r="N48" s="6">
        <v>1.35</v>
      </c>
      <c r="O48" s="17">
        <f t="shared" si="5"/>
        <v>3.375</v>
      </c>
      <c r="P48" s="7"/>
    </row>
    <row r="49" spans="2:16" ht="27" thickBot="1">
      <c r="B49" s="45"/>
      <c r="C49" s="5" t="s">
        <v>17</v>
      </c>
      <c r="D49" s="6" t="s">
        <v>54</v>
      </c>
      <c r="E49" s="6">
        <v>0.33</v>
      </c>
      <c r="F49" s="17">
        <v>54.5</v>
      </c>
      <c r="G49" s="17">
        <f t="shared" si="4"/>
        <v>17.984999999999999</v>
      </c>
      <c r="H49" s="7"/>
      <c r="J49" s="45"/>
      <c r="K49" s="5" t="s">
        <v>17</v>
      </c>
      <c r="L49" s="6" t="s">
        <v>54</v>
      </c>
      <c r="M49" s="6">
        <v>0.33</v>
      </c>
      <c r="N49" s="6">
        <v>54.5</v>
      </c>
      <c r="O49" s="17">
        <f t="shared" si="5"/>
        <v>17.984999999999999</v>
      </c>
      <c r="P49" s="7"/>
    </row>
    <row r="50" spans="2:16" ht="27" thickBot="1">
      <c r="B50" s="45"/>
      <c r="C50" s="5" t="s">
        <v>18</v>
      </c>
      <c r="D50" s="6" t="s">
        <v>54</v>
      </c>
      <c r="E50" s="6">
        <v>0.6</v>
      </c>
      <c r="F50" s="17">
        <v>47.5</v>
      </c>
      <c r="G50" s="17">
        <f t="shared" si="4"/>
        <v>28.5</v>
      </c>
      <c r="H50" s="7"/>
      <c r="J50" s="45"/>
      <c r="K50" s="5" t="s">
        <v>18</v>
      </c>
      <c r="L50" s="6" t="s">
        <v>54</v>
      </c>
      <c r="M50" s="6">
        <v>0.6</v>
      </c>
      <c r="N50" s="6">
        <v>47.5</v>
      </c>
      <c r="O50" s="17">
        <f t="shared" si="5"/>
        <v>28.5</v>
      </c>
      <c r="P50" s="7"/>
    </row>
    <row r="51" spans="2:16" ht="27" thickBot="1">
      <c r="B51" s="45"/>
      <c r="C51" s="5" t="s">
        <v>19</v>
      </c>
      <c r="D51" s="6" t="s">
        <v>53</v>
      </c>
      <c r="E51" s="6">
        <v>1</v>
      </c>
      <c r="F51" s="17">
        <v>76.3</v>
      </c>
      <c r="G51" s="17">
        <f t="shared" si="4"/>
        <v>76.3</v>
      </c>
      <c r="H51" s="7"/>
      <c r="J51" s="45"/>
      <c r="K51" s="5" t="s">
        <v>19</v>
      </c>
      <c r="L51" s="6" t="s">
        <v>53</v>
      </c>
      <c r="M51" s="6">
        <v>1</v>
      </c>
      <c r="N51" s="6">
        <v>65.11</v>
      </c>
      <c r="O51" s="17">
        <f t="shared" si="5"/>
        <v>65.11</v>
      </c>
      <c r="P51" s="7"/>
    </row>
    <row r="52" spans="2:16" ht="27" thickBot="1">
      <c r="B52" s="45"/>
      <c r="C52" s="5" t="s">
        <v>20</v>
      </c>
      <c r="D52" s="6" t="s">
        <v>53</v>
      </c>
      <c r="E52" s="6">
        <v>1</v>
      </c>
      <c r="F52" s="17">
        <v>24.04</v>
      </c>
      <c r="G52" s="17">
        <f t="shared" si="4"/>
        <v>24.04</v>
      </c>
      <c r="H52" s="7"/>
      <c r="J52" s="45"/>
      <c r="K52" s="5" t="s">
        <v>20</v>
      </c>
      <c r="L52" s="6" t="s">
        <v>53</v>
      </c>
      <c r="M52" s="6">
        <v>1</v>
      </c>
      <c r="N52" s="6">
        <v>24.04</v>
      </c>
      <c r="O52" s="17">
        <f t="shared" si="5"/>
        <v>24.04</v>
      </c>
      <c r="P52" s="7"/>
    </row>
    <row r="53" spans="2:16" ht="27" thickBot="1">
      <c r="B53" s="45"/>
      <c r="C53" s="5" t="s">
        <v>21</v>
      </c>
      <c r="D53" s="6" t="s">
        <v>53</v>
      </c>
      <c r="E53" s="6">
        <v>1</v>
      </c>
      <c r="F53" s="17">
        <v>97.02</v>
      </c>
      <c r="G53" s="17">
        <f t="shared" si="4"/>
        <v>97.02</v>
      </c>
      <c r="H53" s="7"/>
      <c r="J53" s="45"/>
      <c r="K53" s="5" t="s">
        <v>21</v>
      </c>
      <c r="L53" s="6" t="s">
        <v>53</v>
      </c>
      <c r="M53" s="6">
        <v>1</v>
      </c>
      <c r="N53" s="6">
        <v>97.02</v>
      </c>
      <c r="O53" s="17">
        <f t="shared" si="5"/>
        <v>97.02</v>
      </c>
      <c r="P53" s="7"/>
    </row>
    <row r="54" spans="2:16" ht="53" thickBot="1">
      <c r="B54" s="45"/>
      <c r="C54" s="5" t="s">
        <v>22</v>
      </c>
      <c r="D54" s="6" t="s">
        <v>53</v>
      </c>
      <c r="E54" s="6">
        <v>1</v>
      </c>
      <c r="F54" s="17">
        <v>58.72</v>
      </c>
      <c r="G54" s="17">
        <f t="shared" si="4"/>
        <v>58.72</v>
      </c>
      <c r="H54" s="7"/>
      <c r="J54" s="45"/>
      <c r="K54" s="5" t="s">
        <v>22</v>
      </c>
      <c r="L54" s="6" t="s">
        <v>53</v>
      </c>
      <c r="M54" s="6">
        <v>1</v>
      </c>
      <c r="N54" s="6">
        <v>58.72</v>
      </c>
      <c r="O54" s="17">
        <f t="shared" si="5"/>
        <v>58.72</v>
      </c>
      <c r="P54" s="7"/>
    </row>
    <row r="55" spans="2:16" ht="17" thickBot="1">
      <c r="B55" s="45"/>
      <c r="C55" s="5" t="s">
        <v>23</v>
      </c>
      <c r="D55" s="6" t="s">
        <v>53</v>
      </c>
      <c r="E55" s="6">
        <v>1</v>
      </c>
      <c r="F55" s="17">
        <v>16</v>
      </c>
      <c r="G55" s="17">
        <f t="shared" si="4"/>
        <v>16</v>
      </c>
      <c r="H55" s="7"/>
      <c r="J55" s="45"/>
      <c r="K55" s="5" t="s">
        <v>23</v>
      </c>
      <c r="L55" s="6" t="s">
        <v>53</v>
      </c>
      <c r="M55" s="6">
        <v>1</v>
      </c>
      <c r="N55" s="6">
        <v>16</v>
      </c>
      <c r="O55" s="17">
        <f t="shared" si="5"/>
        <v>16</v>
      </c>
      <c r="P55" s="7"/>
    </row>
    <row r="56" spans="2:16" ht="17" thickBot="1">
      <c r="B56" s="45"/>
      <c r="C56" s="5" t="s">
        <v>24</v>
      </c>
      <c r="D56" s="6" t="s">
        <v>54</v>
      </c>
      <c r="E56" s="6">
        <f>$E$40/2000</f>
        <v>2</v>
      </c>
      <c r="F56" s="17">
        <v>14</v>
      </c>
      <c r="G56" s="17">
        <f t="shared" si="4"/>
        <v>28</v>
      </c>
      <c r="H56" s="7"/>
      <c r="J56" s="45"/>
      <c r="K56" s="5" t="s">
        <v>24</v>
      </c>
      <c r="L56" s="6" t="s">
        <v>54</v>
      </c>
      <c r="M56" s="6">
        <f>$L$40/2000</f>
        <v>2</v>
      </c>
      <c r="N56" s="6">
        <v>14</v>
      </c>
      <c r="O56" s="17">
        <f t="shared" si="5"/>
        <v>28</v>
      </c>
      <c r="P56" s="7"/>
    </row>
    <row r="57" spans="2:16" ht="27" thickBot="1">
      <c r="B57" s="45"/>
      <c r="C57" s="5" t="s">
        <v>25</v>
      </c>
      <c r="D57" s="6" t="s">
        <v>54</v>
      </c>
      <c r="E57" s="6">
        <f t="shared" ref="E57:E58" si="6">$E$40/2000</f>
        <v>2</v>
      </c>
      <c r="F57" s="17">
        <v>45</v>
      </c>
      <c r="G57" s="17">
        <f t="shared" si="4"/>
        <v>90</v>
      </c>
      <c r="H57" s="7"/>
      <c r="J57" s="45"/>
      <c r="K57" s="5" t="s">
        <v>25</v>
      </c>
      <c r="L57" s="6" t="s">
        <v>54</v>
      </c>
      <c r="M57" s="6">
        <f t="shared" ref="M57:M58" si="7">$L$40/2000</f>
        <v>2</v>
      </c>
      <c r="N57" s="6">
        <v>45</v>
      </c>
      <c r="O57" s="17">
        <f t="shared" si="5"/>
        <v>90</v>
      </c>
      <c r="P57" s="7"/>
    </row>
    <row r="58" spans="2:16" ht="40" thickBot="1">
      <c r="B58" s="45"/>
      <c r="C58" s="5" t="s">
        <v>26</v>
      </c>
      <c r="D58" s="6" t="s">
        <v>54</v>
      </c>
      <c r="E58" s="6">
        <f t="shared" si="6"/>
        <v>2</v>
      </c>
      <c r="F58" s="17">
        <v>3</v>
      </c>
      <c r="G58" s="17">
        <f t="shared" si="4"/>
        <v>6</v>
      </c>
      <c r="H58" s="7"/>
      <c r="J58" s="45"/>
      <c r="K58" s="5" t="s">
        <v>26</v>
      </c>
      <c r="L58" s="6" t="s">
        <v>54</v>
      </c>
      <c r="M58" s="6">
        <f t="shared" si="7"/>
        <v>2</v>
      </c>
      <c r="N58" s="6">
        <v>3</v>
      </c>
      <c r="O58" s="17">
        <f t="shared" si="5"/>
        <v>6</v>
      </c>
      <c r="P58" s="7"/>
    </row>
    <row r="59" spans="2:16" ht="40" thickBot="1">
      <c r="B59" s="45"/>
      <c r="C59" s="5" t="s">
        <v>27</v>
      </c>
      <c r="D59" s="20" t="s">
        <v>50</v>
      </c>
      <c r="E59" s="20">
        <f>G41</f>
        <v>1000</v>
      </c>
      <c r="F59" s="17">
        <v>9.4999999999999998E-3</v>
      </c>
      <c r="G59" s="17">
        <f t="shared" si="4"/>
        <v>9.5</v>
      </c>
      <c r="H59" s="7"/>
      <c r="J59" s="45"/>
      <c r="K59" s="5" t="s">
        <v>27</v>
      </c>
      <c r="L59" s="20" t="s">
        <v>50</v>
      </c>
      <c r="M59" s="20">
        <f>O41</f>
        <v>1000</v>
      </c>
      <c r="N59" s="11">
        <v>9.4999999999999998E-3</v>
      </c>
      <c r="O59" s="17">
        <f t="shared" si="5"/>
        <v>9.5</v>
      </c>
      <c r="P59" s="7"/>
    </row>
    <row r="60" spans="2:16" ht="27" thickBot="1">
      <c r="B60" s="45"/>
      <c r="C60" s="5" t="s">
        <v>28</v>
      </c>
      <c r="D60" s="6" t="s">
        <v>53</v>
      </c>
      <c r="E60" s="6">
        <v>1</v>
      </c>
      <c r="F60" s="17">
        <v>30</v>
      </c>
      <c r="G60" s="17">
        <f t="shared" si="4"/>
        <v>30</v>
      </c>
      <c r="H60" s="7"/>
      <c r="J60" s="45"/>
      <c r="K60" s="5" t="s">
        <v>28</v>
      </c>
      <c r="L60" s="6" t="s">
        <v>53</v>
      </c>
      <c r="M60" s="6">
        <v>1</v>
      </c>
      <c r="N60" s="6">
        <v>30</v>
      </c>
      <c r="O60" s="17">
        <f t="shared" si="5"/>
        <v>30</v>
      </c>
      <c r="P60" s="7"/>
    </row>
    <row r="61" spans="2:16" ht="27" thickBot="1">
      <c r="B61" s="45"/>
      <c r="C61" s="5" t="s">
        <v>29</v>
      </c>
      <c r="D61" s="6" t="s">
        <v>53</v>
      </c>
      <c r="E61" s="6">
        <v>1</v>
      </c>
      <c r="F61" s="17">
        <v>65.459999999999994</v>
      </c>
      <c r="G61" s="17">
        <f t="shared" si="4"/>
        <v>65.459999999999994</v>
      </c>
      <c r="H61" s="7"/>
      <c r="J61" s="45"/>
      <c r="K61" s="5" t="s">
        <v>29</v>
      </c>
      <c r="L61" s="6" t="s">
        <v>53</v>
      </c>
      <c r="M61" s="6">
        <v>1</v>
      </c>
      <c r="N61" s="6">
        <v>61.96</v>
      </c>
      <c r="O61" s="17">
        <f t="shared" si="5"/>
        <v>61.96</v>
      </c>
      <c r="P61" s="7"/>
    </row>
    <row r="62" spans="2:16" ht="17" thickBot="1">
      <c r="B62" s="45"/>
      <c r="C62" s="5" t="s">
        <v>30</v>
      </c>
      <c r="D62" s="6" t="s">
        <v>57</v>
      </c>
      <c r="E62" s="6">
        <v>4.25</v>
      </c>
      <c r="F62" s="17">
        <v>13.15</v>
      </c>
      <c r="G62" s="17">
        <f t="shared" si="4"/>
        <v>55.887500000000003</v>
      </c>
      <c r="H62" s="7"/>
      <c r="J62" s="45"/>
      <c r="K62" s="5" t="s">
        <v>30</v>
      </c>
      <c r="L62" s="6" t="s">
        <v>57</v>
      </c>
      <c r="M62" s="6">
        <v>4.59</v>
      </c>
      <c r="N62" s="6">
        <f>13.15</f>
        <v>13.15</v>
      </c>
      <c r="O62" s="17">
        <f t="shared" si="5"/>
        <v>60.358499999999999</v>
      </c>
      <c r="P62" s="7"/>
    </row>
    <row r="63" spans="2:16" ht="53" thickBot="1">
      <c r="B63" s="45"/>
      <c r="C63" s="5" t="s">
        <v>31</v>
      </c>
      <c r="D63" s="10" t="s">
        <v>50</v>
      </c>
      <c r="E63" s="10">
        <f>SUM(G42:G54)</f>
        <v>477</v>
      </c>
      <c r="F63" s="22">
        <v>0.02</v>
      </c>
      <c r="G63" s="17">
        <f t="shared" si="4"/>
        <v>9.5400000000000009</v>
      </c>
      <c r="H63" s="7"/>
      <c r="J63" s="45"/>
      <c r="K63" s="5" t="s">
        <v>31</v>
      </c>
      <c r="L63" s="10" t="s">
        <v>50</v>
      </c>
      <c r="M63" s="10">
        <f>SUM(O42:O54)</f>
        <v>465.81000000000006</v>
      </c>
      <c r="N63" s="11">
        <v>0.02</v>
      </c>
      <c r="O63" s="17">
        <f t="shared" si="5"/>
        <v>9.316200000000002</v>
      </c>
      <c r="P63" s="7"/>
    </row>
    <row r="64" spans="2:16" ht="17" thickBot="1">
      <c r="B64" s="35"/>
      <c r="C64" s="42" t="s">
        <v>32</v>
      </c>
      <c r="D64" s="43"/>
      <c r="E64" s="43"/>
      <c r="F64" s="44"/>
      <c r="G64" s="18">
        <f>SUM(G42:G63)</f>
        <v>787.38750000000005</v>
      </c>
      <c r="H64" s="7"/>
      <c r="J64" s="35"/>
      <c r="K64" s="42" t="s">
        <v>32</v>
      </c>
      <c r="L64" s="43"/>
      <c r="M64" s="43"/>
      <c r="N64" s="44"/>
      <c r="O64" s="18">
        <f>SUM(O42:O63)</f>
        <v>776.94470000000013</v>
      </c>
      <c r="P64" s="7"/>
    </row>
    <row r="65" spans="2:16" ht="17" thickBot="1">
      <c r="B65" s="29" t="s">
        <v>33</v>
      </c>
      <c r="C65" s="30"/>
      <c r="D65" s="30"/>
      <c r="E65" s="30"/>
      <c r="F65" s="31"/>
      <c r="G65" s="18">
        <f>G41-G64</f>
        <v>212.61249999999995</v>
      </c>
      <c r="H65" s="7"/>
      <c r="J65" s="29" t="s">
        <v>33</v>
      </c>
      <c r="K65" s="30"/>
      <c r="L65" s="30"/>
      <c r="M65" s="30"/>
      <c r="N65" s="31"/>
      <c r="O65" s="18">
        <f>O41-O64</f>
        <v>223.05529999999987</v>
      </c>
      <c r="P65" s="7"/>
    </row>
    <row r="66" spans="2:16" ht="40" thickBot="1">
      <c r="B66" s="34" t="s">
        <v>34</v>
      </c>
      <c r="C66" s="5" t="s">
        <v>35</v>
      </c>
      <c r="D66" s="6" t="s">
        <v>11</v>
      </c>
      <c r="E66" s="6"/>
      <c r="F66" s="17">
        <v>185.62</v>
      </c>
      <c r="G66" s="17">
        <v>185.62</v>
      </c>
      <c r="H66" s="7"/>
      <c r="J66" s="34" t="s">
        <v>34</v>
      </c>
      <c r="K66" s="5" t="s">
        <v>35</v>
      </c>
      <c r="L66" s="6" t="s">
        <v>53</v>
      </c>
      <c r="M66" s="6">
        <v>1</v>
      </c>
      <c r="N66" s="6">
        <v>172.39</v>
      </c>
      <c r="O66" s="17">
        <f>M66*N66</f>
        <v>172.39</v>
      </c>
      <c r="P66" s="7"/>
    </row>
    <row r="67" spans="2:16" ht="40" thickBot="1">
      <c r="B67" s="35"/>
      <c r="C67" s="8" t="s">
        <v>36</v>
      </c>
      <c r="D67" s="9"/>
      <c r="E67" s="9"/>
      <c r="F67" s="21"/>
      <c r="G67" s="18">
        <f>G66</f>
        <v>185.62</v>
      </c>
      <c r="H67" s="7"/>
      <c r="J67" s="35"/>
      <c r="K67" s="42" t="s">
        <v>36</v>
      </c>
      <c r="L67" s="43"/>
      <c r="M67" s="43"/>
      <c r="N67" s="44"/>
      <c r="O67" s="18">
        <f>O66</f>
        <v>172.39</v>
      </c>
      <c r="P67" s="7"/>
    </row>
    <row r="68" spans="2:16" ht="17" thickBot="1">
      <c r="B68" s="29" t="s">
        <v>37</v>
      </c>
      <c r="C68" s="30"/>
      <c r="D68" s="30"/>
      <c r="E68" s="30"/>
      <c r="F68" s="31"/>
      <c r="G68" s="18">
        <f>G64+G67</f>
        <v>973.00750000000005</v>
      </c>
      <c r="H68" s="7"/>
      <c r="J68" s="29" t="s">
        <v>37</v>
      </c>
      <c r="K68" s="30"/>
      <c r="L68" s="30"/>
      <c r="M68" s="30"/>
      <c r="N68" s="31"/>
      <c r="O68" s="18">
        <f>O64+O67</f>
        <v>949.33470000000011</v>
      </c>
      <c r="P68" s="7"/>
    </row>
    <row r="69" spans="2:16" ht="17" thickBot="1">
      <c r="B69" s="29" t="s">
        <v>48</v>
      </c>
      <c r="C69" s="30"/>
      <c r="D69" s="30"/>
      <c r="E69" s="30"/>
      <c r="F69" s="31"/>
      <c r="G69" s="18">
        <f>G41-G68</f>
        <v>26.99249999999995</v>
      </c>
      <c r="H69" s="7"/>
      <c r="J69" s="29" t="s">
        <v>38</v>
      </c>
      <c r="K69" s="30"/>
      <c r="L69" s="30"/>
      <c r="M69" s="30"/>
      <c r="N69" s="31"/>
      <c r="O69" s="18">
        <f>O41-O68</f>
        <v>50.665299999999888</v>
      </c>
      <c r="P69" s="7"/>
    </row>
    <row r="70" spans="2:16" ht="31" customHeight="1">
      <c r="B70" s="26" t="s">
        <v>58</v>
      </c>
      <c r="C70" s="26"/>
      <c r="D70" s="26"/>
      <c r="E70" s="26"/>
      <c r="F70" s="26"/>
      <c r="G70" s="26"/>
      <c r="H70" s="26"/>
      <c r="J70" s="26" t="s">
        <v>58</v>
      </c>
      <c r="K70" s="26"/>
      <c r="L70" s="26"/>
      <c r="M70" s="26"/>
      <c r="N70" s="26"/>
      <c r="O70" s="26"/>
      <c r="P70" s="26"/>
    </row>
    <row r="71" spans="2:16">
      <c r="B71" s="27" t="s">
        <v>59</v>
      </c>
      <c r="C71" s="27"/>
      <c r="D71" s="27"/>
      <c r="E71" s="27"/>
      <c r="F71" s="27"/>
      <c r="G71" s="27"/>
      <c r="H71" s="27"/>
      <c r="J71" s="27" t="s">
        <v>59</v>
      </c>
      <c r="K71" s="27"/>
      <c r="L71" s="27"/>
      <c r="M71" s="27"/>
      <c r="N71" s="27"/>
      <c r="O71" s="27"/>
      <c r="P71" s="27"/>
    </row>
    <row r="72" spans="2:16">
      <c r="B72" s="27" t="s">
        <v>60</v>
      </c>
      <c r="C72" s="27"/>
      <c r="D72" s="27"/>
      <c r="E72" s="27"/>
      <c r="F72" s="27"/>
      <c r="G72" s="27"/>
      <c r="H72" s="27"/>
      <c r="J72" s="27" t="s">
        <v>60</v>
      </c>
      <c r="K72" s="27"/>
      <c r="L72" s="27"/>
      <c r="M72" s="27"/>
      <c r="N72" s="27"/>
      <c r="O72" s="27"/>
      <c r="P72" s="27"/>
    </row>
    <row r="73" spans="2:16" ht="50" customHeight="1">
      <c r="B73" s="28" t="s">
        <v>61</v>
      </c>
      <c r="C73" s="28"/>
      <c r="D73" s="28"/>
      <c r="E73" s="28"/>
      <c r="F73" s="28"/>
      <c r="G73" s="28"/>
      <c r="H73" s="28"/>
      <c r="J73" s="28" t="s">
        <v>61</v>
      </c>
      <c r="K73" s="28"/>
      <c r="L73" s="28"/>
      <c r="M73" s="28"/>
      <c r="N73" s="28"/>
      <c r="O73" s="28"/>
      <c r="P73" s="28"/>
    </row>
  </sheetData>
  <mergeCells count="57">
    <mergeCell ref="B68:F68"/>
    <mergeCell ref="B69:F69"/>
    <mergeCell ref="J40:J41"/>
    <mergeCell ref="K41:N41"/>
    <mergeCell ref="J42:J64"/>
    <mergeCell ref="K64:N64"/>
    <mergeCell ref="J65:N65"/>
    <mergeCell ref="J66:J67"/>
    <mergeCell ref="K67:N67"/>
    <mergeCell ref="J68:N68"/>
    <mergeCell ref="B40:B41"/>
    <mergeCell ref="C41:F41"/>
    <mergeCell ref="B42:B64"/>
    <mergeCell ref="C64:F64"/>
    <mergeCell ref="B65:F65"/>
    <mergeCell ref="P27:Q27"/>
    <mergeCell ref="B66:B67"/>
    <mergeCell ref="J29:J30"/>
    <mergeCell ref="J31:N31"/>
    <mergeCell ref="J32:N32"/>
    <mergeCell ref="P32:Q32"/>
    <mergeCell ref="B31:F31"/>
    <mergeCell ref="B32:F32"/>
    <mergeCell ref="B29:B30"/>
    <mergeCell ref="C30:F30"/>
    <mergeCell ref="J71:P71"/>
    <mergeCell ref="J72:P72"/>
    <mergeCell ref="J73:P73"/>
    <mergeCell ref="B33:H33"/>
    <mergeCell ref="B34:H34"/>
    <mergeCell ref="B35:H35"/>
    <mergeCell ref="B36:H36"/>
    <mergeCell ref="J33:P33"/>
    <mergeCell ref="J34:P34"/>
    <mergeCell ref="J35:P35"/>
    <mergeCell ref="J36:P36"/>
    <mergeCell ref="B70:H70"/>
    <mergeCell ref="B71:H71"/>
    <mergeCell ref="B72:H72"/>
    <mergeCell ref="B73:H73"/>
    <mergeCell ref="J69:N69"/>
    <mergeCell ref="B1:H1"/>
    <mergeCell ref="J1:P1"/>
    <mergeCell ref="B38:H38"/>
    <mergeCell ref="J38:P38"/>
    <mergeCell ref="J70:P70"/>
    <mergeCell ref="J28:N28"/>
    <mergeCell ref="P28:Q28"/>
    <mergeCell ref="B3:B4"/>
    <mergeCell ref="B5:B27"/>
    <mergeCell ref="C27:F27"/>
    <mergeCell ref="B28:F28"/>
    <mergeCell ref="J3:J4"/>
    <mergeCell ref="K4:N4"/>
    <mergeCell ref="P4:Q4"/>
    <mergeCell ref="J5:J27"/>
    <mergeCell ref="K27:N27"/>
  </mergeCells>
  <hyperlinks>
    <hyperlink ref="B73" r:id="rId1" display="https://cals.ncsu.edu/are-extension/business-planning-and-operations/enterprise-budgets/" xr:uid="{B17B5662-F894-4535-A698-AD93D8333885}"/>
    <hyperlink ref="J73" r:id="rId2" display="https://cals.ncsu.edu/are-extension/business-planning-and-operations/enterprise-budgets/" xr:uid="{8BA381B8-4A34-423B-860A-C52DA515DC8C}"/>
    <hyperlink ref="B36" r:id="rId3" display="https://cals.ncsu.edu/are-extension/business-planning-and-operations/enterprise-budgets/" xr:uid="{7CC40EA4-2DEC-4188-99BC-633CBD090608}"/>
    <hyperlink ref="J36" r:id="rId4" display="https://cals.ncsu.edu/are-extension/business-planning-and-operations/enterprise-budgets/" xr:uid="{9D6940B6-9A02-40EC-B5B0-FE4FFCF977F5}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Peanut Budgets</vt:lpstr>
    </vt:vector>
  </TitlesOfParts>
  <Company>NC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Alan Washburn</dc:creator>
  <cp:lastModifiedBy>Microsoft Office User</cp:lastModifiedBy>
  <dcterms:created xsi:type="dcterms:W3CDTF">2021-11-22T21:25:50Z</dcterms:created>
  <dcterms:modified xsi:type="dcterms:W3CDTF">2021-12-02T16:28:15Z</dcterms:modified>
</cp:coreProperties>
</file>